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 aspire 5\OneDrive\Documents\SKRIPSI\SIDANG\"/>
    </mc:Choice>
  </mc:AlternateContent>
  <xr:revisionPtr revIDLastSave="0" documentId="13_ncr:1_{BE13DD15-66FB-42D9-8AA8-F1BBE136A0A3}" xr6:coauthVersionLast="47" xr6:coauthVersionMax="47" xr10:uidLastSave="{00000000-0000-0000-0000-000000000000}"/>
  <bookViews>
    <workbookView xWindow="-110" yWindow="-110" windowWidth="19420" windowHeight="10300" xr2:uid="{2684B130-D6A6-4B6E-8AEB-F626301B3EFF}"/>
  </bookViews>
  <sheets>
    <sheet name="Sheet2" sheetId="2" r:id="rId1"/>
    <sheet name="Sheet1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2" i="2" l="1"/>
  <c r="AB32" i="2" s="1"/>
  <c r="U31" i="2"/>
  <c r="AB31" i="2" s="1"/>
  <c r="U30" i="2"/>
  <c r="U29" i="2"/>
  <c r="V33" i="2"/>
  <c r="AB14" i="2" l="1"/>
  <c r="V34" i="2"/>
  <c r="T33" i="2"/>
  <c r="T34" i="2" s="1"/>
  <c r="S33" i="2"/>
  <c r="S34" i="2" s="1"/>
  <c r="R33" i="2"/>
  <c r="R34" i="2" s="1"/>
  <c r="Q33" i="2"/>
  <c r="Q34" i="2" s="1"/>
  <c r="P33" i="2"/>
  <c r="P34" i="2" s="1"/>
  <c r="O33" i="2"/>
  <c r="O34" i="2" s="1"/>
  <c r="N33" i="2"/>
  <c r="N34" i="2" s="1"/>
  <c r="AB29" i="2"/>
  <c r="V20" i="2"/>
  <c r="V21" i="2" s="1"/>
  <c r="T20" i="2"/>
  <c r="T21" i="2" s="1"/>
  <c r="S20" i="2"/>
  <c r="S21" i="2" s="1"/>
  <c r="R20" i="2"/>
  <c r="R21" i="2" s="1"/>
  <c r="Q20" i="2"/>
  <c r="Q21" i="2" s="1"/>
  <c r="P20" i="2"/>
  <c r="P21" i="2" s="1"/>
  <c r="O20" i="2"/>
  <c r="O21" i="2" s="1"/>
  <c r="N20" i="2"/>
  <c r="N21" i="2" s="1"/>
  <c r="U19" i="2"/>
  <c r="AB19" i="2" s="1"/>
  <c r="U18" i="2"/>
  <c r="AC18" i="2" s="1"/>
  <c r="AC17" i="2"/>
  <c r="U17" i="2"/>
  <c r="AB17" i="2" s="1"/>
  <c r="U16" i="2"/>
  <c r="AC16" i="2" s="1"/>
  <c r="U15" i="2"/>
  <c r="AD15" i="2" s="1"/>
  <c r="AE15" i="2" s="1"/>
  <c r="AF15" i="2" s="1"/>
  <c r="U14" i="2"/>
  <c r="AD30" i="2" l="1"/>
  <c r="AE30" i="2" s="1"/>
  <c r="AF30" i="2" s="1"/>
  <c r="AB30" i="2"/>
  <c r="AD32" i="2"/>
  <c r="AE32" i="2" s="1"/>
  <c r="AF32" i="2" s="1"/>
  <c r="AC31" i="2"/>
  <c r="U33" i="2"/>
  <c r="W31" i="2" s="1"/>
  <c r="AC30" i="2"/>
  <c r="AC14" i="2"/>
  <c r="AB15" i="2"/>
  <c r="AB16" i="2"/>
  <c r="AC19" i="2"/>
  <c r="AC29" i="2"/>
  <c r="AC32" i="2"/>
  <c r="AD31" i="2"/>
  <c r="AE31" i="2" s="1"/>
  <c r="AF31" i="2" s="1"/>
  <c r="AD29" i="2"/>
  <c r="AE29" i="2" s="1"/>
  <c r="AF29" i="2" s="1"/>
  <c r="AD18" i="2"/>
  <c r="AE18" i="2" s="1"/>
  <c r="AF18" i="2" s="1"/>
  <c r="AD16" i="2"/>
  <c r="AE16" i="2" s="1"/>
  <c r="AF16" i="2" s="1"/>
  <c r="AD19" i="2"/>
  <c r="AE19" i="2" s="1"/>
  <c r="AF19" i="2" s="1"/>
  <c r="AD17" i="2"/>
  <c r="AE17" i="2" s="1"/>
  <c r="AF17" i="2" s="1"/>
  <c r="U20" i="2"/>
  <c r="AC15" i="2"/>
  <c r="AB18" i="2"/>
  <c r="AD14" i="2"/>
  <c r="AE14" i="2" s="1"/>
  <c r="AF14" i="2" s="1"/>
  <c r="U34" i="2" l="1"/>
  <c r="W30" i="2"/>
  <c r="W29" i="2"/>
  <c r="W32" i="2"/>
  <c r="X30" i="2"/>
  <c r="X31" i="2"/>
  <c r="X32" i="2"/>
  <c r="X29" i="2"/>
  <c r="W18" i="2"/>
  <c r="W17" i="2"/>
  <c r="U21" i="2"/>
  <c r="X17" i="2"/>
  <c r="X16" i="2"/>
  <c r="X14" i="2"/>
  <c r="X19" i="2"/>
  <c r="X18" i="2"/>
  <c r="X15" i="2"/>
  <c r="W15" i="2"/>
  <c r="W14" i="2"/>
  <c r="W16" i="2"/>
  <c r="W19" i="2"/>
  <c r="AA31" i="2" l="1"/>
  <c r="Y30" i="2"/>
  <c r="Z30" i="2"/>
  <c r="Y29" i="2"/>
  <c r="Z29" i="2"/>
  <c r="Y32" i="2"/>
  <c r="Z32" i="2"/>
  <c r="Y31" i="2"/>
  <c r="Z31" i="2"/>
  <c r="AA29" i="2"/>
  <c r="AA30" i="2"/>
  <c r="AA32" i="2"/>
  <c r="W33" i="2"/>
  <c r="W34" i="2" s="1"/>
  <c r="Y16" i="2"/>
  <c r="Z16" i="2"/>
  <c r="Z17" i="2"/>
  <c r="Y17" i="2"/>
  <c r="Z15" i="2"/>
  <c r="Y15" i="2"/>
  <c r="W20" i="2"/>
  <c r="W21" i="2" s="1"/>
  <c r="AA16" i="2"/>
  <c r="AA15" i="2"/>
  <c r="AA19" i="2"/>
  <c r="AA18" i="2"/>
  <c r="AA17" i="2"/>
  <c r="AA14" i="2"/>
  <c r="Z18" i="2"/>
  <c r="Y18" i="2"/>
  <c r="Z19" i="2"/>
  <c r="Y19" i="2"/>
  <c r="Y14" i="2"/>
  <c r="Z14" i="2"/>
</calcChain>
</file>

<file path=xl/sharedStrings.xml><?xml version="1.0" encoding="utf-8"?>
<sst xmlns="http://schemas.openxmlformats.org/spreadsheetml/2006/main" count="95" uniqueCount="58">
  <si>
    <t>Tahapan</t>
  </si>
  <si>
    <t>Indikasi kecacatan</t>
  </si>
  <si>
    <t>Biji kopi yang terpecah kecil</t>
  </si>
  <si>
    <t>Overripe</t>
  </si>
  <si>
    <t>Biji yang terlalu matang</t>
  </si>
  <si>
    <t>Biji pecah</t>
  </si>
  <si>
    <t>Bagian biji kopi tampak pecah</t>
  </si>
  <si>
    <t>Bulan</t>
  </si>
  <si>
    <t>Defect</t>
  </si>
  <si>
    <t>Total</t>
  </si>
  <si>
    <t>Presentace</t>
  </si>
  <si>
    <t>CL</t>
  </si>
  <si>
    <t>UCL</t>
  </si>
  <si>
    <t>LCL</t>
  </si>
  <si>
    <t>DPU/P</t>
  </si>
  <si>
    <t>% Yield</t>
  </si>
  <si>
    <t>DPO</t>
  </si>
  <si>
    <t>DPMO</t>
  </si>
  <si>
    <t>Nilai</t>
  </si>
  <si>
    <t>Over roasting</t>
  </si>
  <si>
    <r>
      <t xml:space="preserve">Biji </t>
    </r>
    <r>
      <rPr>
        <i/>
        <sz val="11"/>
        <color theme="1"/>
        <rFont val="Times New Roman"/>
        <family val="1"/>
      </rPr>
      <t>triagle</t>
    </r>
  </si>
  <si>
    <t xml:space="preserve">Over </t>
  </si>
  <si>
    <t>Tipping</t>
  </si>
  <si>
    <t>Queker</t>
  </si>
  <si>
    <t>Bubuk</t>
  </si>
  <si>
    <t>defect</t>
  </si>
  <si>
    <t>produksi</t>
  </si>
  <si>
    <t>kecacatan</t>
  </si>
  <si>
    <t>Komulatif</t>
  </si>
  <si>
    <t>Sigma</t>
  </si>
  <si>
    <t>roasting</t>
  </si>
  <si>
    <t>kopi kasar</t>
  </si>
  <si>
    <t>Januari</t>
  </si>
  <si>
    <t>Pebuari</t>
  </si>
  <si>
    <t>Jenis Defect</t>
  </si>
  <si>
    <t>Maret</t>
  </si>
  <si>
    <t>Pemeriksaan bahan baku</t>
  </si>
  <si>
    <t>Biji triagle/ kulit tanduk</t>
  </si>
  <si>
    <t>April</t>
  </si>
  <si>
    <t>Mei</t>
  </si>
  <si>
    <t>Juni</t>
  </si>
  <si>
    <t>Proses sangrai</t>
  </si>
  <si>
    <t>Biji kopi tampak gosong dan pahit</t>
  </si>
  <si>
    <t xml:space="preserve">Biji memiliki bercak-bercak hitam di ujung biji </t>
  </si>
  <si>
    <t>Rata-rata</t>
  </si>
  <si>
    <t>kopi dan berbau seperti asap</t>
  </si>
  <si>
    <t>Cooling</t>
  </si>
  <si>
    <t xml:space="preserve"> Biji kopi yang belum matang atau rusak </t>
  </si>
  <si>
    <t>Penggilingan</t>
  </si>
  <si>
    <t>Bubuk kopi kasar</t>
  </si>
  <si>
    <t>Bubuk kopi yang tidak halus sesuai standar</t>
  </si>
  <si>
    <t>September</t>
  </si>
  <si>
    <t>Oktober</t>
  </si>
  <si>
    <t>November</t>
  </si>
  <si>
    <t>Desember</t>
  </si>
  <si>
    <t>7.95</t>
  </si>
  <si>
    <t>Pengumpulan Data</t>
  </si>
  <si>
    <t>Pengolahan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</si>
</sst>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%"/>
    <numFmt numFmtId="165" formatCode="0.0000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1F1F1F"/>
      <name val="Times New Roman"/>
      <family val="1"/>
    </font>
    <font>
      <sz val="10"/>
      <color rgb="FF202124"/>
      <name val="Arial"/>
      <family val="2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/>
    <xf numFmtId="164" fontId="4" fillId="0" borderId="1" xfId="1" applyNumberFormat="1" applyFont="1" applyBorder="1" applyAlignment="1">
      <alignment horizontal="center" vertical="center"/>
    </xf>
    <xf numFmtId="165" fontId="4" fillId="0" borderId="1" xfId="0" applyNumberFormat="1" applyFont="1" applyBorder="1"/>
    <xf numFmtId="10" fontId="4" fillId="0" borderId="1" xfId="1" applyNumberFormat="1" applyFont="1" applyBorder="1"/>
    <xf numFmtId="165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/>
    <xf numFmtId="9" fontId="4" fillId="2" borderId="1" xfId="1" applyFont="1" applyFill="1" applyBorder="1"/>
    <xf numFmtId="165" fontId="0" fillId="0" borderId="1" xfId="0" applyNumberFormat="1" applyBorder="1"/>
    <xf numFmtId="2" fontId="4" fillId="0" borderId="1" xfId="0" applyNumberFormat="1" applyFont="1" applyBorder="1"/>
    <xf numFmtId="166" fontId="4" fillId="0" borderId="1" xfId="0" applyNumberFormat="1" applyFont="1" applyBorder="1"/>
    <xf numFmtId="0" fontId="0" fillId="0" borderId="1" xfId="0" applyBorder="1"/>
    <xf numFmtId="2" fontId="0" fillId="0" borderId="0" xfId="0" applyNumberFormat="1"/>
    <xf numFmtId="0" fontId="8" fillId="0" borderId="0" xfId="0" applyFont="1" applyAlignment="1">
      <alignment horizontal="center" vertical="center"/>
    </xf>
    <xf numFmtId="165" fontId="0" fillId="0" borderId="0" xfId="0" applyNumberFormat="1"/>
    <xf numFmtId="0" fontId="7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10" fontId="8" fillId="0" borderId="0" xfId="1" applyNumberFormat="1" applyFont="1" applyFill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9" fontId="8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12B62-254A-45C2-8533-10EA02C44DA6}">
  <dimension ref="B8:AO50"/>
  <sheetViews>
    <sheetView tabSelected="1" topLeftCell="K11" zoomScale="90" zoomScaleNormal="90" workbookViewId="0">
      <selection activeCell="AA22" sqref="AA22"/>
    </sheetView>
  </sheetViews>
  <sheetFormatPr defaultRowHeight="14.5" x14ac:dyDescent="0.35"/>
  <cols>
    <col min="1" max="1" width="18.08984375" customWidth="1"/>
    <col min="3" max="3" width="8.7265625" customWidth="1"/>
    <col min="4" max="4" width="4.36328125" customWidth="1"/>
    <col min="6" max="6" width="11.54296875" customWidth="1"/>
    <col min="11" max="11" width="6.90625" customWidth="1"/>
    <col min="14" max="14" width="9.36328125" customWidth="1"/>
    <col min="15" max="15" width="8.81640625" bestFit="1" customWidth="1"/>
    <col min="16" max="19" width="9.453125" bestFit="1" customWidth="1"/>
    <col min="21" max="21" width="9.36328125" bestFit="1" customWidth="1"/>
    <col min="22" max="22" width="11.6328125" bestFit="1" customWidth="1"/>
    <col min="23" max="23" width="10.453125" bestFit="1" customWidth="1"/>
    <col min="24" max="24" width="9.453125" bestFit="1" customWidth="1"/>
    <col min="25" max="26" width="9" bestFit="1" customWidth="1"/>
    <col min="27" max="27" width="10.26953125" customWidth="1"/>
    <col min="28" max="28" width="9" bestFit="1" customWidth="1"/>
    <col min="29" max="29" width="9.453125" bestFit="1" customWidth="1"/>
    <col min="30" max="30" width="9" bestFit="1" customWidth="1"/>
    <col min="31" max="31" width="11.54296875" bestFit="1" customWidth="1"/>
    <col min="32" max="33" width="10.453125" bestFit="1" customWidth="1"/>
    <col min="39" max="39" width="10.81640625" customWidth="1"/>
  </cols>
  <sheetData>
    <row r="8" spans="2:32" ht="15.5" x14ac:dyDescent="0.35">
      <c r="B8" s="47"/>
      <c r="C8" s="53"/>
      <c r="D8" s="53"/>
      <c r="E8" s="53"/>
      <c r="F8" s="53"/>
      <c r="G8" s="53"/>
      <c r="H8" s="53"/>
      <c r="I8" s="48"/>
    </row>
    <row r="9" spans="2:32" ht="17.5" x14ac:dyDescent="0.35">
      <c r="B9" s="49"/>
      <c r="C9" s="53"/>
      <c r="D9" s="53"/>
      <c r="E9" s="53"/>
      <c r="F9" s="53"/>
      <c r="G9" s="53"/>
      <c r="H9" s="53"/>
      <c r="I9" s="48"/>
      <c r="Q9" s="46" t="s">
        <v>56</v>
      </c>
      <c r="R9" s="45"/>
      <c r="S9" s="45"/>
      <c r="T9" s="45"/>
      <c r="U9" s="45"/>
      <c r="V9" s="45"/>
      <c r="W9" s="45"/>
      <c r="X9" s="45"/>
      <c r="Y9" s="45"/>
    </row>
    <row r="10" spans="2:32" ht="15.5" x14ac:dyDescent="0.35">
      <c r="B10" s="49"/>
      <c r="C10" s="52"/>
      <c r="D10" s="53"/>
      <c r="E10" s="53"/>
      <c r="F10" s="53"/>
      <c r="G10" s="53"/>
      <c r="H10" s="53"/>
      <c r="I10" s="48"/>
    </row>
    <row r="11" spans="2:32" ht="15.5" x14ac:dyDescent="0.35">
      <c r="B11" s="49"/>
      <c r="C11" s="53"/>
      <c r="D11" s="53"/>
      <c r="E11" s="53"/>
      <c r="F11" s="53"/>
      <c r="G11" s="53"/>
      <c r="H11" s="53"/>
      <c r="I11" s="48"/>
      <c r="M11" s="33" t="s">
        <v>7</v>
      </c>
      <c r="N11" s="35" t="s">
        <v>8</v>
      </c>
      <c r="O11" s="32"/>
      <c r="P11" s="32"/>
      <c r="Q11" s="32"/>
      <c r="R11" s="32"/>
      <c r="S11" s="32"/>
      <c r="T11" s="32"/>
      <c r="U11" s="1" t="s">
        <v>9</v>
      </c>
      <c r="V11" s="1" t="s">
        <v>9</v>
      </c>
      <c r="W11" s="1" t="s">
        <v>10</v>
      </c>
      <c r="X11" s="32" t="s">
        <v>11</v>
      </c>
      <c r="Y11" s="32" t="s">
        <v>12</v>
      </c>
      <c r="Z11" s="32" t="s">
        <v>13</v>
      </c>
      <c r="AA11" s="1" t="s">
        <v>10</v>
      </c>
      <c r="AB11" s="32" t="s">
        <v>14</v>
      </c>
      <c r="AC11" s="32" t="s">
        <v>15</v>
      </c>
      <c r="AD11" s="32" t="s">
        <v>16</v>
      </c>
      <c r="AE11" s="32" t="s">
        <v>17</v>
      </c>
      <c r="AF11" s="1" t="s">
        <v>18</v>
      </c>
    </row>
    <row r="12" spans="2:32" ht="15.5" x14ac:dyDescent="0.35">
      <c r="B12" s="50"/>
      <c r="C12" s="52"/>
      <c r="D12" s="53"/>
      <c r="E12" s="53"/>
      <c r="F12" s="53"/>
      <c r="G12" s="53"/>
      <c r="H12" s="53"/>
      <c r="I12" s="48"/>
      <c r="M12" s="29"/>
      <c r="N12" s="33" t="s">
        <v>20</v>
      </c>
      <c r="O12" s="34" t="s">
        <v>3</v>
      </c>
      <c r="P12" s="33" t="s">
        <v>5</v>
      </c>
      <c r="Q12" s="3" t="s">
        <v>21</v>
      </c>
      <c r="R12" s="34" t="s">
        <v>22</v>
      </c>
      <c r="S12" s="34" t="s">
        <v>23</v>
      </c>
      <c r="T12" s="1" t="s">
        <v>24</v>
      </c>
      <c r="U12" s="36" t="s">
        <v>25</v>
      </c>
      <c r="V12" s="30" t="s">
        <v>26</v>
      </c>
      <c r="W12" s="29" t="s">
        <v>27</v>
      </c>
      <c r="X12" s="32"/>
      <c r="Y12" s="32"/>
      <c r="Z12" s="32"/>
      <c r="AA12" s="30" t="s">
        <v>28</v>
      </c>
      <c r="AB12" s="32"/>
      <c r="AC12" s="32"/>
      <c r="AD12" s="32"/>
      <c r="AE12" s="32"/>
      <c r="AF12" s="29" t="s">
        <v>29</v>
      </c>
    </row>
    <row r="13" spans="2:32" ht="15.5" x14ac:dyDescent="0.35">
      <c r="B13" s="50"/>
      <c r="C13" s="51"/>
      <c r="D13" s="48"/>
      <c r="E13" s="48"/>
      <c r="F13" s="48"/>
      <c r="G13" s="48"/>
      <c r="H13" s="48"/>
      <c r="I13" s="48"/>
      <c r="M13" s="30"/>
      <c r="N13" s="30"/>
      <c r="O13" s="30"/>
      <c r="P13" s="30"/>
      <c r="Q13" s="4" t="s">
        <v>30</v>
      </c>
      <c r="R13" s="36"/>
      <c r="S13" s="30"/>
      <c r="T13" s="5" t="s">
        <v>31</v>
      </c>
      <c r="U13" s="32"/>
      <c r="V13" s="32"/>
      <c r="W13" s="30"/>
      <c r="X13" s="32"/>
      <c r="Y13" s="32"/>
      <c r="Z13" s="32"/>
      <c r="AA13" s="32"/>
      <c r="AB13" s="32"/>
      <c r="AC13" s="32"/>
      <c r="AD13" s="32"/>
      <c r="AE13" s="32"/>
      <c r="AF13" s="30"/>
    </row>
    <row r="14" spans="2:32" ht="15.5" x14ac:dyDescent="0.35">
      <c r="B14" s="49"/>
      <c r="C14" s="53"/>
      <c r="D14" s="53"/>
      <c r="E14" s="53"/>
      <c r="F14" s="53"/>
      <c r="G14" s="53"/>
      <c r="H14" s="53"/>
      <c r="I14" s="48"/>
      <c r="M14" s="2" t="s">
        <v>32</v>
      </c>
      <c r="N14" s="6">
        <v>11.14</v>
      </c>
      <c r="O14" s="6">
        <v>8.82</v>
      </c>
      <c r="P14" s="6">
        <v>12.41</v>
      </c>
      <c r="Q14" s="6">
        <v>13.32</v>
      </c>
      <c r="R14" s="6">
        <v>10.72</v>
      </c>
      <c r="S14" s="6">
        <v>10.92</v>
      </c>
      <c r="T14" s="6">
        <v>8.42</v>
      </c>
      <c r="U14" s="6">
        <f>SUM(N14:T14)</f>
        <v>75.75</v>
      </c>
      <c r="V14" s="6">
        <v>744.25</v>
      </c>
      <c r="W14" s="7">
        <f>(U14/$U$20)*100%</f>
        <v>0.16540745916673943</v>
      </c>
      <c r="X14" s="8">
        <f>$U$20/$V$20</f>
        <v>9.9170833432585037E-2</v>
      </c>
      <c r="Y14" s="8">
        <f>X14+3*((SQRT(X14*(1-X14))/$V$21))</f>
        <v>0.10033587688252828</v>
      </c>
      <c r="Z14" s="8">
        <f>X14-3*((SQRT(X14*(1-X14))/$V$21))</f>
        <v>9.8005789982641797E-2</v>
      </c>
      <c r="AA14" s="7">
        <f>W14</f>
        <v>0.16540745916673943</v>
      </c>
      <c r="AB14" s="8">
        <f>U14/V14</f>
        <v>0.10178031575411488</v>
      </c>
      <c r="AC14" s="9">
        <f>1-(U14/V14)*100%</f>
        <v>0.89821968424588516</v>
      </c>
      <c r="AD14" s="8">
        <f t="shared" ref="AD14:AD17" si="0">U14/(V14*7)</f>
        <v>1.4540045107730697E-2</v>
      </c>
      <c r="AE14" s="8">
        <f>AD14*1000000</f>
        <v>14540.045107730697</v>
      </c>
      <c r="AF14" s="10">
        <f>NORMSINV((1000000-AE14)/1000000)+1.5</f>
        <v>3.6823991065554793</v>
      </c>
    </row>
    <row r="15" spans="2:32" x14ac:dyDescent="0.35">
      <c r="M15" s="2" t="s">
        <v>33</v>
      </c>
      <c r="N15" s="6">
        <v>11.67</v>
      </c>
      <c r="O15" s="6">
        <v>8.7100000000000009</v>
      </c>
      <c r="P15" s="6">
        <v>12.34</v>
      </c>
      <c r="Q15" s="6">
        <v>12.56</v>
      </c>
      <c r="R15" s="6">
        <v>11.22</v>
      </c>
      <c r="S15" s="6">
        <v>11.65</v>
      </c>
      <c r="T15" s="6">
        <v>8.58</v>
      </c>
      <c r="U15" s="6">
        <f t="shared" ref="U15:U19" si="1">SUM(N15:T15)</f>
        <v>76.73</v>
      </c>
      <c r="V15" s="6">
        <v>780.1</v>
      </c>
      <c r="W15" s="7">
        <f t="shared" ref="W15:W19" si="2">(U15/$U$20)*100%</f>
        <v>0.16754738405100883</v>
      </c>
      <c r="X15" s="8">
        <f>$U$20/$V$20</f>
        <v>9.9170833432585037E-2</v>
      </c>
      <c r="Y15" s="8">
        <f t="shared" ref="Y15:Y19" si="3">X15+3*((SQRT(X15*(1-X15))/$V$21))</f>
        <v>0.10033587688252828</v>
      </c>
      <c r="Z15" s="8">
        <f t="shared" ref="Z15:Z19" si="4">X15-3*((SQRT(X15*(1-X15))/$V$21))</f>
        <v>9.8005789982641797E-2</v>
      </c>
      <c r="AA15" s="7">
        <f>W14+W15</f>
        <v>0.33295484321774826</v>
      </c>
      <c r="AB15" s="8">
        <f t="shared" ref="AB15:AB19" si="5">U15/V15</f>
        <v>9.8359184719907705E-2</v>
      </c>
      <c r="AC15" s="9">
        <f t="shared" ref="AC15:AC19" si="6">1-(U15/V15)*100%</f>
        <v>0.90164081528009232</v>
      </c>
      <c r="AD15" s="8">
        <f t="shared" si="0"/>
        <v>1.4051312102843959E-2</v>
      </c>
      <c r="AE15" s="8">
        <f t="shared" ref="AE15:AE19" si="7">AD15*1000000</f>
        <v>14051.312102843958</v>
      </c>
      <c r="AF15" s="10">
        <f t="shared" ref="AF15:AF19" si="8">NORMSINV((1000000-AE15)/1000000)+1.5</f>
        <v>3.6958508003645449</v>
      </c>
    </row>
    <row r="16" spans="2:32" x14ac:dyDescent="0.35">
      <c r="B16" s="31" t="s">
        <v>0</v>
      </c>
      <c r="C16" s="31"/>
      <c r="D16" s="31"/>
      <c r="E16" s="6" t="s">
        <v>34</v>
      </c>
      <c r="F16" s="6"/>
      <c r="G16" s="32" t="s">
        <v>1</v>
      </c>
      <c r="H16" s="32"/>
      <c r="I16" s="32"/>
      <c r="J16" s="32"/>
      <c r="K16" s="32"/>
      <c r="M16" s="2" t="s">
        <v>35</v>
      </c>
      <c r="N16" s="6">
        <v>12.25</v>
      </c>
      <c r="O16" s="6">
        <v>8.7799999999999994</v>
      </c>
      <c r="P16" s="6">
        <v>12.56</v>
      </c>
      <c r="Q16" s="6">
        <v>13.2</v>
      </c>
      <c r="R16" s="6">
        <v>10.45</v>
      </c>
      <c r="S16" s="6">
        <v>11.75</v>
      </c>
      <c r="T16" s="6">
        <v>7.72</v>
      </c>
      <c r="U16" s="6">
        <f t="shared" si="1"/>
        <v>76.710000000000008</v>
      </c>
      <c r="V16" s="6">
        <v>796.55</v>
      </c>
      <c r="W16" s="7">
        <f t="shared" si="2"/>
        <v>0.16750371211459517</v>
      </c>
      <c r="X16" s="8">
        <f t="shared" ref="X16:X19" si="9">$U$20/$V$20</f>
        <v>9.9170833432585037E-2</v>
      </c>
      <c r="Y16" s="8">
        <f t="shared" si="3"/>
        <v>0.10033587688252828</v>
      </c>
      <c r="Z16" s="8">
        <f t="shared" si="4"/>
        <v>9.8005789982641797E-2</v>
      </c>
      <c r="AA16" s="7">
        <f>SUM(W14:W16)</f>
        <v>0.5004585553323434</v>
      </c>
      <c r="AB16" s="8">
        <f t="shared" si="5"/>
        <v>9.6302805850229128E-2</v>
      </c>
      <c r="AC16" s="9">
        <f t="shared" si="6"/>
        <v>0.9036971941497709</v>
      </c>
      <c r="AD16" s="8">
        <f t="shared" si="0"/>
        <v>1.3757543692889876E-2</v>
      </c>
      <c r="AE16" s="8">
        <f t="shared" si="7"/>
        <v>13757.543692889876</v>
      </c>
      <c r="AF16" s="10">
        <f t="shared" si="8"/>
        <v>3.7041316427948838</v>
      </c>
    </row>
    <row r="17" spans="2:41" x14ac:dyDescent="0.35">
      <c r="B17" s="32" t="s">
        <v>36</v>
      </c>
      <c r="C17" s="32"/>
      <c r="D17" s="32"/>
      <c r="E17" s="37" t="s">
        <v>37</v>
      </c>
      <c r="F17" s="37"/>
      <c r="G17" s="37" t="s">
        <v>2</v>
      </c>
      <c r="H17" s="37"/>
      <c r="I17" s="37"/>
      <c r="J17" s="37"/>
      <c r="K17" s="37"/>
      <c r="M17" s="2" t="s">
        <v>38</v>
      </c>
      <c r="N17" s="6">
        <v>10.54</v>
      </c>
      <c r="O17" s="6">
        <v>9.36</v>
      </c>
      <c r="P17" s="6">
        <v>12.82</v>
      </c>
      <c r="Q17" s="6">
        <v>11.73</v>
      </c>
      <c r="R17" s="6">
        <v>10.130000000000001</v>
      </c>
      <c r="S17" s="6">
        <v>12.52</v>
      </c>
      <c r="T17" s="6">
        <v>8.75</v>
      </c>
      <c r="U17" s="6">
        <f t="shared" si="1"/>
        <v>75.850000000000009</v>
      </c>
      <c r="V17" s="6">
        <v>761.84</v>
      </c>
      <c r="W17" s="7">
        <f t="shared" si="2"/>
        <v>0.16562581884880775</v>
      </c>
      <c r="X17" s="8">
        <f t="shared" si="9"/>
        <v>9.9170833432585037E-2</v>
      </c>
      <c r="Y17" s="8">
        <f t="shared" si="3"/>
        <v>0.10033587688252828</v>
      </c>
      <c r="Z17" s="8">
        <f t="shared" si="4"/>
        <v>9.8005789982641797E-2</v>
      </c>
      <c r="AA17" s="7">
        <f>SUM(W14:W17)</f>
        <v>0.66608437418115118</v>
      </c>
      <c r="AB17" s="8">
        <f>U17/V17</f>
        <v>9.9561587734957477E-2</v>
      </c>
      <c r="AC17" s="9">
        <f>1-(U17/V17)*100%</f>
        <v>0.90043841226504251</v>
      </c>
      <c r="AD17" s="8">
        <f t="shared" si="0"/>
        <v>1.4223083962136783E-2</v>
      </c>
      <c r="AE17" s="8">
        <f t="shared" si="7"/>
        <v>14223.083962136783</v>
      </c>
      <c r="AF17" s="10">
        <f t="shared" si="8"/>
        <v>3.6910777309760503</v>
      </c>
    </row>
    <row r="18" spans="2:41" x14ac:dyDescent="0.35">
      <c r="B18" s="32"/>
      <c r="C18" s="32"/>
      <c r="D18" s="32"/>
      <c r="E18" s="38" t="s">
        <v>3</v>
      </c>
      <c r="F18" s="38"/>
      <c r="G18" s="37" t="s">
        <v>4</v>
      </c>
      <c r="H18" s="37"/>
      <c r="I18" s="37"/>
      <c r="J18" s="37"/>
      <c r="K18" s="37"/>
      <c r="M18" s="2" t="s">
        <v>39</v>
      </c>
      <c r="N18" s="6">
        <v>11.73</v>
      </c>
      <c r="O18" s="6">
        <v>8.16</v>
      </c>
      <c r="P18" s="6">
        <v>11.75</v>
      </c>
      <c r="Q18" s="6">
        <v>12.64</v>
      </c>
      <c r="R18" s="6">
        <v>11.52</v>
      </c>
      <c r="S18" s="6">
        <v>10.26</v>
      </c>
      <c r="T18" s="6">
        <v>9.2200000000000006</v>
      </c>
      <c r="U18" s="6">
        <f t="shared" si="1"/>
        <v>75.28</v>
      </c>
      <c r="V18" s="6">
        <v>756.65</v>
      </c>
      <c r="W18" s="7">
        <f t="shared" si="2"/>
        <v>0.16438116866101843</v>
      </c>
      <c r="X18" s="8">
        <f t="shared" si="9"/>
        <v>9.9170833432585037E-2</v>
      </c>
      <c r="Y18" s="8">
        <f t="shared" si="3"/>
        <v>0.10033587688252828</v>
      </c>
      <c r="Z18" s="8">
        <f t="shared" si="4"/>
        <v>9.8005789982641797E-2</v>
      </c>
      <c r="AA18" s="7">
        <f>SUM(W14:W18)</f>
        <v>0.83046554284216967</v>
      </c>
      <c r="AB18" s="8">
        <f t="shared" si="5"/>
        <v>9.9491178219784579E-2</v>
      </c>
      <c r="AC18" s="9">
        <f t="shared" si="6"/>
        <v>0.90050882178021541</v>
      </c>
      <c r="AD18" s="8">
        <f>U18/(V18*7)</f>
        <v>1.4213025459969225E-2</v>
      </c>
      <c r="AE18" s="8">
        <f t="shared" si="7"/>
        <v>14213.025459969225</v>
      </c>
      <c r="AF18" s="10">
        <f t="shared" si="8"/>
        <v>3.6913558564350208</v>
      </c>
    </row>
    <row r="19" spans="2:41" x14ac:dyDescent="0.35">
      <c r="B19" s="32"/>
      <c r="C19" s="32"/>
      <c r="D19" s="32"/>
      <c r="E19" s="37" t="s">
        <v>5</v>
      </c>
      <c r="F19" s="37"/>
      <c r="G19" s="37" t="s">
        <v>6</v>
      </c>
      <c r="H19" s="37"/>
      <c r="I19" s="37"/>
      <c r="J19" s="37"/>
      <c r="K19" s="37"/>
      <c r="M19" s="2" t="s">
        <v>40</v>
      </c>
      <c r="N19" s="6">
        <v>10.85</v>
      </c>
      <c r="O19" s="6">
        <v>9.9700000000000006</v>
      </c>
      <c r="P19" s="6">
        <v>12.24</v>
      </c>
      <c r="Q19" s="6">
        <v>12.26</v>
      </c>
      <c r="R19" s="6">
        <v>12.28</v>
      </c>
      <c r="S19" s="6">
        <v>10.17</v>
      </c>
      <c r="T19" s="6">
        <v>9.8699999999999992</v>
      </c>
      <c r="U19" s="6">
        <f t="shared" si="1"/>
        <v>77.64</v>
      </c>
      <c r="V19" s="6">
        <v>778.5</v>
      </c>
      <c r="W19" s="7">
        <f t="shared" si="2"/>
        <v>0.16953445715783036</v>
      </c>
      <c r="X19" s="8">
        <f t="shared" si="9"/>
        <v>9.9170833432585037E-2</v>
      </c>
      <c r="Y19" s="8">
        <f t="shared" si="3"/>
        <v>0.10033587688252828</v>
      </c>
      <c r="Z19" s="8">
        <f t="shared" si="4"/>
        <v>9.8005789982641797E-2</v>
      </c>
      <c r="AA19" s="7">
        <f>SUM(W14:W19)</f>
        <v>1</v>
      </c>
      <c r="AB19" s="8">
        <f t="shared" si="5"/>
        <v>9.9730250481695565E-2</v>
      </c>
      <c r="AC19" s="9">
        <f t="shared" si="6"/>
        <v>0.90026974951830441</v>
      </c>
      <c r="AD19" s="8">
        <f>U19/(V19*7)</f>
        <v>1.4247178640242225E-2</v>
      </c>
      <c r="AE19" s="8">
        <f t="shared" si="7"/>
        <v>14247.178640242224</v>
      </c>
      <c r="AF19" s="10">
        <f t="shared" si="8"/>
        <v>3.6904121826930703</v>
      </c>
    </row>
    <row r="20" spans="2:41" x14ac:dyDescent="0.35">
      <c r="B20" s="32" t="s">
        <v>41</v>
      </c>
      <c r="C20" s="32"/>
      <c r="D20" s="32"/>
      <c r="E20" s="38" t="s">
        <v>19</v>
      </c>
      <c r="F20" s="38"/>
      <c r="G20" s="37" t="s">
        <v>42</v>
      </c>
      <c r="H20" s="37"/>
      <c r="I20" s="37"/>
      <c r="J20" s="37"/>
      <c r="K20" s="37"/>
      <c r="M20" s="2" t="s">
        <v>9</v>
      </c>
      <c r="N20" s="11">
        <f t="shared" ref="N20:T20" si="10">SUM(N14:N19)</f>
        <v>68.179999999999993</v>
      </c>
      <c r="O20" s="11">
        <f t="shared" si="10"/>
        <v>53.8</v>
      </c>
      <c r="P20" s="11">
        <f t="shared" si="10"/>
        <v>74.12</v>
      </c>
      <c r="Q20" s="11">
        <f t="shared" si="10"/>
        <v>75.710000000000008</v>
      </c>
      <c r="R20" s="11">
        <f t="shared" si="10"/>
        <v>66.320000000000007</v>
      </c>
      <c r="S20" s="11">
        <f t="shared" si="10"/>
        <v>67.27</v>
      </c>
      <c r="T20" s="11">
        <f t="shared" si="10"/>
        <v>52.559999999999995</v>
      </c>
      <c r="U20" s="11">
        <f>SUM(U14:U19)</f>
        <v>457.96000000000004</v>
      </c>
      <c r="V20" s="11">
        <f>SUM(V14:V19)</f>
        <v>4617.8899999999994</v>
      </c>
      <c r="W20" s="12">
        <f>SUM(W14:W19)</f>
        <v>1</v>
      </c>
      <c r="X20" s="8"/>
      <c r="Y20" s="8"/>
      <c r="Z20" s="8"/>
      <c r="AA20" s="13"/>
      <c r="AB20" s="13"/>
      <c r="AC20" s="13"/>
      <c r="AD20" s="13"/>
      <c r="AE20" s="13"/>
      <c r="AF20" s="10"/>
    </row>
    <row r="21" spans="2:41" x14ac:dyDescent="0.35">
      <c r="B21" s="32"/>
      <c r="C21" s="32"/>
      <c r="D21" s="32"/>
      <c r="E21" s="38" t="s">
        <v>22</v>
      </c>
      <c r="F21" s="38"/>
      <c r="G21" s="41" t="s">
        <v>43</v>
      </c>
      <c r="H21" s="41"/>
      <c r="I21" s="41"/>
      <c r="J21" s="41"/>
      <c r="K21" s="41"/>
      <c r="M21" s="2" t="s">
        <v>44</v>
      </c>
      <c r="N21" s="14">
        <f t="shared" ref="N21:T21" si="11">N20/6</f>
        <v>11.363333333333332</v>
      </c>
      <c r="O21" s="14">
        <f t="shared" si="11"/>
        <v>8.9666666666666668</v>
      </c>
      <c r="P21" s="14">
        <f t="shared" si="11"/>
        <v>12.353333333333333</v>
      </c>
      <c r="Q21" s="14">
        <f t="shared" si="11"/>
        <v>12.618333333333334</v>
      </c>
      <c r="R21" s="14">
        <f t="shared" si="11"/>
        <v>11.053333333333335</v>
      </c>
      <c r="S21" s="14">
        <f t="shared" si="11"/>
        <v>11.211666666666666</v>
      </c>
      <c r="T21" s="6">
        <f t="shared" si="11"/>
        <v>8.76</v>
      </c>
      <c r="U21" s="15">
        <f>U20/6</f>
        <v>76.326666666666668</v>
      </c>
      <c r="V21" s="15">
        <f>V20/6</f>
        <v>769.6483333333332</v>
      </c>
      <c r="W21" s="9">
        <f>W20/6</f>
        <v>0.16666666666666666</v>
      </c>
      <c r="X21" s="16"/>
      <c r="Y21" s="16"/>
      <c r="Z21" s="16"/>
      <c r="AA21" s="16"/>
      <c r="AB21" s="16"/>
      <c r="AC21" s="16"/>
      <c r="AD21" s="16"/>
      <c r="AE21" s="16"/>
      <c r="AF21" s="16"/>
    </row>
    <row r="22" spans="2:41" x14ac:dyDescent="0.35">
      <c r="B22" s="32"/>
      <c r="C22" s="32"/>
      <c r="D22" s="32"/>
      <c r="E22" s="38"/>
      <c r="F22" s="38"/>
      <c r="G22" s="42" t="s">
        <v>45</v>
      </c>
      <c r="H22" s="42"/>
      <c r="I22" s="42"/>
      <c r="J22" s="42"/>
      <c r="K22" s="42"/>
      <c r="W22" s="17"/>
    </row>
    <row r="23" spans="2:41" x14ac:dyDescent="0.35">
      <c r="B23" s="39" t="s">
        <v>46</v>
      </c>
      <c r="C23" s="39"/>
      <c r="D23" s="39"/>
      <c r="E23" s="38" t="s">
        <v>23</v>
      </c>
      <c r="F23" s="38"/>
      <c r="G23" s="37" t="s">
        <v>47</v>
      </c>
      <c r="H23" s="37"/>
      <c r="I23" s="37"/>
      <c r="J23" s="37"/>
      <c r="K23" s="37"/>
    </row>
    <row r="24" spans="2:41" ht="17.5" x14ac:dyDescent="0.35">
      <c r="B24" s="32" t="s">
        <v>48</v>
      </c>
      <c r="C24" s="32"/>
      <c r="D24" s="32"/>
      <c r="E24" s="37" t="s">
        <v>49</v>
      </c>
      <c r="F24" s="37"/>
      <c r="G24" s="40" t="s">
        <v>50</v>
      </c>
      <c r="H24" s="40"/>
      <c r="I24" s="40"/>
      <c r="J24" s="40"/>
      <c r="K24" s="40"/>
      <c r="Q24" s="46" t="s">
        <v>57</v>
      </c>
      <c r="R24" s="45"/>
      <c r="S24" s="45"/>
      <c r="T24" s="45"/>
      <c r="U24" s="45"/>
      <c r="V24" s="45"/>
      <c r="W24" s="45"/>
      <c r="X24" s="45"/>
      <c r="Y24" s="45"/>
      <c r="AB24" s="20"/>
    </row>
    <row r="25" spans="2:41" x14ac:dyDescent="0.35">
      <c r="X25" s="19"/>
    </row>
    <row r="26" spans="2:41" x14ac:dyDescent="0.35">
      <c r="M26" s="33" t="s">
        <v>7</v>
      </c>
      <c r="N26" s="35" t="s">
        <v>8</v>
      </c>
      <c r="O26" s="32"/>
      <c r="P26" s="32"/>
      <c r="Q26" s="32"/>
      <c r="R26" s="32"/>
      <c r="S26" s="32"/>
      <c r="T26" s="32"/>
      <c r="U26" s="1" t="s">
        <v>9</v>
      </c>
      <c r="V26" s="1" t="s">
        <v>9</v>
      </c>
      <c r="W26" s="1" t="s">
        <v>10</v>
      </c>
      <c r="X26" s="32" t="s">
        <v>11</v>
      </c>
      <c r="Y26" s="32" t="s">
        <v>12</v>
      </c>
      <c r="Z26" s="32" t="s">
        <v>13</v>
      </c>
      <c r="AA26" s="1" t="s">
        <v>10</v>
      </c>
      <c r="AB26" s="32" t="s">
        <v>14</v>
      </c>
      <c r="AC26" s="32" t="s">
        <v>15</v>
      </c>
      <c r="AD26" s="32" t="s">
        <v>16</v>
      </c>
      <c r="AE26" s="32" t="s">
        <v>17</v>
      </c>
      <c r="AF26" s="1" t="s">
        <v>18</v>
      </c>
      <c r="AG26" s="43"/>
      <c r="AH26" s="43"/>
      <c r="AI26" s="43"/>
      <c r="AJ26" s="43"/>
      <c r="AK26" s="43"/>
      <c r="AL26" s="43"/>
      <c r="AM26" s="43"/>
      <c r="AN26" s="18"/>
      <c r="AO26" s="18"/>
    </row>
    <row r="27" spans="2:41" x14ac:dyDescent="0.35">
      <c r="M27" s="29"/>
      <c r="N27" s="33" t="s">
        <v>20</v>
      </c>
      <c r="O27" s="34" t="s">
        <v>3</v>
      </c>
      <c r="P27" s="33" t="s">
        <v>5</v>
      </c>
      <c r="Q27" s="3" t="s">
        <v>21</v>
      </c>
      <c r="R27" s="34" t="s">
        <v>22</v>
      </c>
      <c r="S27" s="34" t="s">
        <v>23</v>
      </c>
      <c r="T27" s="1" t="s">
        <v>24</v>
      </c>
      <c r="U27" s="36" t="s">
        <v>25</v>
      </c>
      <c r="V27" s="30" t="s">
        <v>26</v>
      </c>
      <c r="W27" s="29" t="s">
        <v>27</v>
      </c>
      <c r="X27" s="32"/>
      <c r="Y27" s="32"/>
      <c r="Z27" s="32"/>
      <c r="AA27" s="30" t="s">
        <v>28</v>
      </c>
      <c r="AB27" s="32"/>
      <c r="AC27" s="32"/>
      <c r="AD27" s="32"/>
      <c r="AE27" s="32"/>
      <c r="AF27" s="29" t="s">
        <v>29</v>
      </c>
      <c r="AG27" s="43"/>
      <c r="AH27" s="43"/>
      <c r="AI27" s="43"/>
      <c r="AJ27" s="43"/>
      <c r="AK27" s="43"/>
      <c r="AL27" s="43"/>
      <c r="AM27" s="43"/>
      <c r="AN27" s="18"/>
      <c r="AO27" s="18"/>
    </row>
    <row r="28" spans="2:41" x14ac:dyDescent="0.35">
      <c r="M28" s="30"/>
      <c r="N28" s="30"/>
      <c r="O28" s="30"/>
      <c r="P28" s="30"/>
      <c r="Q28" s="4" t="s">
        <v>30</v>
      </c>
      <c r="R28" s="36"/>
      <c r="S28" s="30"/>
      <c r="T28" s="5" t="s">
        <v>31</v>
      </c>
      <c r="U28" s="32"/>
      <c r="V28" s="32"/>
      <c r="W28" s="30"/>
      <c r="X28" s="32"/>
      <c r="Y28" s="32"/>
      <c r="Z28" s="32"/>
      <c r="AA28" s="32"/>
      <c r="AB28" s="32"/>
      <c r="AC28" s="32"/>
      <c r="AD28" s="32"/>
      <c r="AE28" s="32"/>
      <c r="AF28" s="30"/>
      <c r="AG28" s="24"/>
      <c r="AH28" s="24"/>
      <c r="AI28" s="24"/>
      <c r="AJ28" s="24"/>
      <c r="AK28" s="24"/>
      <c r="AL28" s="24"/>
      <c r="AM28" s="25"/>
      <c r="AN28" s="26"/>
      <c r="AO28" s="27"/>
    </row>
    <row r="29" spans="2:41" x14ac:dyDescent="0.35">
      <c r="M29" s="2" t="s">
        <v>51</v>
      </c>
      <c r="N29" s="6">
        <v>8.25</v>
      </c>
      <c r="O29" s="2">
        <v>8.1300000000000008</v>
      </c>
      <c r="P29" s="2">
        <v>7.41</v>
      </c>
      <c r="Q29" s="2">
        <v>8.4600000000000009</v>
      </c>
      <c r="R29" s="2">
        <v>6.64</v>
      </c>
      <c r="S29" s="2">
        <v>8.27</v>
      </c>
      <c r="T29" s="2">
        <v>6.12</v>
      </c>
      <c r="U29" s="6">
        <f>SUM(N29:T29)</f>
        <v>53.279999999999994</v>
      </c>
      <c r="V29" s="6">
        <v>807.35</v>
      </c>
      <c r="W29" s="7">
        <f>(U29/$U$33)*100%</f>
        <v>0.25047010154193305</v>
      </c>
      <c r="X29" s="8">
        <f>$U$33/$V$33</f>
        <v>6.5716386463758977E-2</v>
      </c>
      <c r="Y29" s="8">
        <f>X29+3*((SQRT(X29*(1-X29))/$V$34))</f>
        <v>6.6634978762404456E-2</v>
      </c>
      <c r="Z29" s="8">
        <f>X29-3*((SQRT(X29*(1-X29))/$V$34))</f>
        <v>6.4797794165113498E-2</v>
      </c>
      <c r="AA29" s="7">
        <f>W29</f>
        <v>0.25047010154193305</v>
      </c>
      <c r="AB29" s="8">
        <f>U29/V29</f>
        <v>6.599368303709667E-2</v>
      </c>
      <c r="AC29" s="9">
        <f>1-(U29/V29)*100%</f>
        <v>0.93400631696290337</v>
      </c>
      <c r="AD29" s="8">
        <f t="shared" ref="AD29:AD32" si="12">U29/(V29*7)</f>
        <v>9.4276690052995243E-3</v>
      </c>
      <c r="AE29" s="8">
        <f>AD29*1000000</f>
        <v>9427.6690052995236</v>
      </c>
      <c r="AF29" s="10">
        <f>NORMSINV((1000000-AE29)/1000000)+1.5</f>
        <v>3.8483787316050719</v>
      </c>
      <c r="AG29" s="24"/>
      <c r="AH29" s="24"/>
      <c r="AI29" s="24"/>
      <c r="AJ29" s="24"/>
      <c r="AK29" s="24"/>
      <c r="AL29" s="24"/>
      <c r="AM29" s="25"/>
      <c r="AN29" s="26"/>
      <c r="AO29" s="27"/>
    </row>
    <row r="30" spans="2:41" x14ac:dyDescent="0.35">
      <c r="M30" s="2" t="s">
        <v>52</v>
      </c>
      <c r="N30" s="6">
        <v>8.5500000000000007</v>
      </c>
      <c r="O30" s="2">
        <v>8.64</v>
      </c>
      <c r="P30" s="2">
        <v>6.34</v>
      </c>
      <c r="Q30" s="2">
        <v>7.34</v>
      </c>
      <c r="R30" s="2">
        <v>7.56</v>
      </c>
      <c r="S30" s="2">
        <v>7.23</v>
      </c>
      <c r="T30" s="2">
        <v>7.64</v>
      </c>
      <c r="U30" s="6">
        <f t="shared" ref="U30" si="13">SUM(N30:T30)</f>
        <v>53.3</v>
      </c>
      <c r="V30" s="6">
        <v>808.31</v>
      </c>
      <c r="W30" s="7">
        <f t="shared" ref="W30:W32" si="14">(U30/$U$33)*100%</f>
        <v>0.25056412185031968</v>
      </c>
      <c r="X30" s="8">
        <f t="shared" ref="X30:X32" si="15">$U$33/$V$33</f>
        <v>6.5716386463758977E-2</v>
      </c>
      <c r="Y30" s="8">
        <f t="shared" ref="Y30:Y32" si="16">X30+3*((SQRT(X30*(1-X30))/$V$34))</f>
        <v>6.6634978762404456E-2</v>
      </c>
      <c r="Z30" s="8">
        <f t="shared" ref="Z30:Z32" si="17">X30-3*((SQRT(X30*(1-X30))/$V$34))</f>
        <v>6.4797794165113498E-2</v>
      </c>
      <c r="AA30" s="7">
        <f>W29+W30</f>
        <v>0.50103422339225268</v>
      </c>
      <c r="AB30" s="8">
        <f>U30/V30</f>
        <v>6.5940047753955788E-2</v>
      </c>
      <c r="AC30" s="9">
        <f t="shared" ref="AC30:AC31" si="18">1-(U30/V30)*100%</f>
        <v>0.93405995224604421</v>
      </c>
      <c r="AD30" s="8">
        <f t="shared" si="12"/>
        <v>9.4200068219936831E-3</v>
      </c>
      <c r="AE30" s="8">
        <f t="shared" ref="AE30:AE32" si="19">AD30*1000000</f>
        <v>9420.0068219936838</v>
      </c>
      <c r="AF30" s="10">
        <f t="shared" ref="AF30:AF32" si="20">NORMSINV((1000000-AE30)/1000000)+1.5</f>
        <v>3.8486815194447628</v>
      </c>
      <c r="AG30" s="24"/>
      <c r="AH30" s="24"/>
      <c r="AI30" s="24"/>
      <c r="AJ30" s="24"/>
      <c r="AK30" s="24"/>
      <c r="AL30" s="24"/>
      <c r="AM30" s="25"/>
      <c r="AN30" s="26"/>
      <c r="AO30" s="27"/>
    </row>
    <row r="31" spans="2:41" x14ac:dyDescent="0.35">
      <c r="M31" s="2" t="s">
        <v>53</v>
      </c>
      <c r="N31" s="6">
        <v>9.2799999999999994</v>
      </c>
      <c r="O31" s="2">
        <v>9.32</v>
      </c>
      <c r="P31" s="2">
        <v>6.56</v>
      </c>
      <c r="Q31" s="2">
        <v>5.61</v>
      </c>
      <c r="R31" s="2">
        <v>6.22</v>
      </c>
      <c r="S31" s="2">
        <v>8.25</v>
      </c>
      <c r="T31" s="2">
        <v>7.87</v>
      </c>
      <c r="U31" s="6">
        <f>SUM(N31:T31)</f>
        <v>53.11</v>
      </c>
      <c r="V31" s="6">
        <v>810.15</v>
      </c>
      <c r="W31" s="7">
        <f t="shared" si="14"/>
        <v>0.24967092892064685</v>
      </c>
      <c r="X31" s="8">
        <f t="shared" si="15"/>
        <v>6.5716386463758977E-2</v>
      </c>
      <c r="Y31" s="8">
        <f t="shared" si="16"/>
        <v>6.6634978762404456E-2</v>
      </c>
      <c r="Z31" s="8">
        <f t="shared" si="17"/>
        <v>6.4797794165113498E-2</v>
      </c>
      <c r="AA31" s="7">
        <f>SUM(W29:W31)</f>
        <v>0.75070515231289958</v>
      </c>
      <c r="AB31" s="8">
        <f>U31/V31</f>
        <v>6.5555761278775534E-2</v>
      </c>
      <c r="AC31" s="9">
        <f t="shared" si="18"/>
        <v>0.93444423872122451</v>
      </c>
      <c r="AD31" s="8">
        <f t="shared" si="12"/>
        <v>9.3651087541107899E-3</v>
      </c>
      <c r="AE31" s="8">
        <f t="shared" si="19"/>
        <v>9365.10875411079</v>
      </c>
      <c r="AF31" s="10">
        <f t="shared" si="20"/>
        <v>3.8508572589477179</v>
      </c>
      <c r="AG31" s="24"/>
      <c r="AH31" s="24"/>
      <c r="AI31" s="24"/>
      <c r="AJ31" s="24"/>
      <c r="AK31" s="24"/>
      <c r="AL31" s="24"/>
      <c r="AM31" s="25"/>
      <c r="AN31" s="26"/>
      <c r="AO31" s="27"/>
    </row>
    <row r="32" spans="2:41" x14ac:dyDescent="0.35">
      <c r="M32" s="2" t="s">
        <v>54</v>
      </c>
      <c r="N32" s="6">
        <v>10.86</v>
      </c>
      <c r="O32" s="2">
        <v>9.73</v>
      </c>
      <c r="P32" s="2">
        <v>8.7899999999999991</v>
      </c>
      <c r="Q32" s="2">
        <v>6.25</v>
      </c>
      <c r="R32" s="2" t="s">
        <v>55</v>
      </c>
      <c r="S32" s="2">
        <v>8.86</v>
      </c>
      <c r="T32" s="2">
        <v>8.5399999999999991</v>
      </c>
      <c r="U32" s="6">
        <f>SUM(N32:T32)</f>
        <v>53.029999999999994</v>
      </c>
      <c r="V32" s="6">
        <v>811.13</v>
      </c>
      <c r="W32" s="7">
        <f t="shared" si="14"/>
        <v>0.24929484768710039</v>
      </c>
      <c r="X32" s="8">
        <f t="shared" si="15"/>
        <v>6.5716386463758977E-2</v>
      </c>
      <c r="Y32" s="8">
        <f t="shared" si="16"/>
        <v>6.6634978762404456E-2</v>
      </c>
      <c r="Z32" s="8">
        <f t="shared" si="17"/>
        <v>6.4797794165113498E-2</v>
      </c>
      <c r="AA32" s="7">
        <f>SUM(W29:W32)</f>
        <v>1</v>
      </c>
      <c r="AB32" s="8">
        <f>U32/V32</f>
        <v>6.5377929555065148E-2</v>
      </c>
      <c r="AC32" s="9">
        <f>1-(U32/V32)*100%</f>
        <v>0.93462207044493484</v>
      </c>
      <c r="AD32" s="8">
        <f t="shared" si="12"/>
        <v>9.3397042221521637E-3</v>
      </c>
      <c r="AE32" s="8">
        <f t="shared" si="19"/>
        <v>9339.7042221521642</v>
      </c>
      <c r="AF32" s="10">
        <f t="shared" si="20"/>
        <v>3.8518678785476319</v>
      </c>
      <c r="AG32" s="24"/>
      <c r="AH32" s="24"/>
      <c r="AI32" s="24"/>
      <c r="AJ32" s="24"/>
      <c r="AK32" s="24"/>
      <c r="AL32" s="24"/>
      <c r="AM32" s="25"/>
      <c r="AN32" s="26"/>
      <c r="AO32" s="27"/>
    </row>
    <row r="33" spans="13:41" x14ac:dyDescent="0.35">
      <c r="M33" s="2" t="s">
        <v>9</v>
      </c>
      <c r="N33" s="11">
        <f t="shared" ref="N33:W33" si="21">SUM(N29:N32)</f>
        <v>36.94</v>
      </c>
      <c r="O33" s="11">
        <f t="shared" si="21"/>
        <v>35.820000000000007</v>
      </c>
      <c r="P33" s="11">
        <f t="shared" si="21"/>
        <v>29.099999999999998</v>
      </c>
      <c r="Q33" s="11">
        <f t="shared" si="21"/>
        <v>27.66</v>
      </c>
      <c r="R33" s="11">
        <f t="shared" si="21"/>
        <v>20.419999999999998</v>
      </c>
      <c r="S33" s="11">
        <f t="shared" si="21"/>
        <v>32.61</v>
      </c>
      <c r="T33" s="11">
        <f t="shared" si="21"/>
        <v>30.169999999999998</v>
      </c>
      <c r="U33" s="11">
        <f t="shared" si="21"/>
        <v>212.72</v>
      </c>
      <c r="V33" s="11">
        <f t="shared" si="21"/>
        <v>3236.94</v>
      </c>
      <c r="W33" s="12">
        <f t="shared" si="21"/>
        <v>1</v>
      </c>
      <c r="X33" s="8"/>
      <c r="Y33" s="8"/>
      <c r="Z33" s="8"/>
      <c r="AA33" s="13"/>
      <c r="AB33" s="13"/>
      <c r="AC33" s="13"/>
      <c r="AD33" s="13"/>
      <c r="AE33" s="13"/>
      <c r="AF33" s="10"/>
      <c r="AG33" s="18"/>
      <c r="AH33" s="18"/>
      <c r="AI33" s="18"/>
      <c r="AJ33" s="18"/>
      <c r="AK33" s="18"/>
      <c r="AL33" s="18"/>
      <c r="AM33" s="25"/>
      <c r="AN33" s="18"/>
      <c r="AO33" s="18"/>
    </row>
    <row r="34" spans="13:41" x14ac:dyDescent="0.35">
      <c r="M34" s="2" t="s">
        <v>44</v>
      </c>
      <c r="N34" s="14">
        <f>N33/4</f>
        <v>9.2349999999999994</v>
      </c>
      <c r="O34" s="14">
        <f>O33/4</f>
        <v>8.9550000000000018</v>
      </c>
      <c r="P34" s="14">
        <f>P33/4</f>
        <v>7.2749999999999995</v>
      </c>
      <c r="Q34" s="14">
        <f t="shared" ref="Q34:V34" si="22">Q33/4</f>
        <v>6.915</v>
      </c>
      <c r="R34" s="14">
        <f t="shared" si="22"/>
        <v>5.1049999999999995</v>
      </c>
      <c r="S34" s="14">
        <f t="shared" si="22"/>
        <v>8.1524999999999999</v>
      </c>
      <c r="T34" s="14">
        <f t="shared" si="22"/>
        <v>7.5424999999999995</v>
      </c>
      <c r="U34" s="14">
        <f t="shared" si="22"/>
        <v>53.18</v>
      </c>
      <c r="V34" s="14">
        <f t="shared" si="22"/>
        <v>809.23500000000001</v>
      </c>
      <c r="W34" s="9">
        <f>W33/4</f>
        <v>0.25</v>
      </c>
      <c r="X34" s="16"/>
      <c r="Y34" s="16"/>
      <c r="Z34" s="16"/>
      <c r="AA34" s="16"/>
      <c r="AB34" s="16"/>
      <c r="AC34" s="16"/>
      <c r="AD34" s="16"/>
      <c r="AE34" s="16"/>
      <c r="AF34" s="16"/>
      <c r="AG34" s="23"/>
    </row>
    <row r="35" spans="13:41" x14ac:dyDescent="0.35">
      <c r="X35" s="23"/>
      <c r="Y35" s="23"/>
      <c r="Z35" s="23"/>
      <c r="AA35" s="23"/>
      <c r="AB35" s="23"/>
      <c r="AC35" s="23"/>
      <c r="AD35" s="23"/>
      <c r="AE35" s="43"/>
      <c r="AF35" s="43"/>
      <c r="AG35" s="43"/>
      <c r="AH35" s="43"/>
      <c r="AI35" s="43"/>
      <c r="AJ35" s="43"/>
      <c r="AK35" s="43"/>
      <c r="AL35" s="43"/>
      <c r="AM35" s="43"/>
      <c r="AN35" s="18"/>
      <c r="AO35" s="18"/>
    </row>
    <row r="36" spans="13:41" x14ac:dyDescent="0.35">
      <c r="AE36" s="43"/>
      <c r="AF36" s="43"/>
      <c r="AG36" s="43"/>
      <c r="AH36" s="43"/>
      <c r="AI36" s="43"/>
      <c r="AJ36" s="43"/>
      <c r="AK36" s="43"/>
      <c r="AL36" s="43"/>
      <c r="AM36" s="43"/>
      <c r="AN36" s="18"/>
      <c r="AO36" s="18"/>
    </row>
    <row r="37" spans="13:41" x14ac:dyDescent="0.35">
      <c r="Q37" s="44"/>
      <c r="R37" s="44"/>
      <c r="AE37" s="43"/>
      <c r="AF37" s="43"/>
      <c r="AG37" s="21"/>
      <c r="AH37" s="21"/>
      <c r="AI37" s="21"/>
      <c r="AJ37" s="21"/>
      <c r="AK37" s="24"/>
      <c r="AL37" s="24"/>
      <c r="AM37" s="25"/>
      <c r="AN37" s="26"/>
      <c r="AO37" s="28"/>
    </row>
    <row r="38" spans="13:41" x14ac:dyDescent="0.35">
      <c r="Q38" s="43"/>
      <c r="R38" s="43"/>
      <c r="S38" s="24"/>
      <c r="AE38" s="43"/>
      <c r="AF38" s="43"/>
      <c r="AG38" s="22"/>
      <c r="AH38" s="22"/>
      <c r="AI38" s="22"/>
      <c r="AJ38" s="22"/>
      <c r="AK38" s="24"/>
      <c r="AL38" s="24"/>
      <c r="AM38" s="25"/>
      <c r="AN38" s="26"/>
      <c r="AO38" s="28"/>
    </row>
    <row r="39" spans="13:41" x14ac:dyDescent="0.35">
      <c r="Q39" s="43"/>
      <c r="R39" s="43"/>
      <c r="S39" s="24"/>
      <c r="AE39" s="43"/>
      <c r="AF39" s="43"/>
      <c r="AG39" s="22"/>
      <c r="AH39" s="22"/>
      <c r="AI39" s="22"/>
      <c r="AJ39" s="22"/>
      <c r="AK39" s="24"/>
      <c r="AL39" s="24"/>
      <c r="AM39" s="25"/>
      <c r="AN39" s="26"/>
      <c r="AO39" s="28"/>
    </row>
    <row r="40" spans="13:41" x14ac:dyDescent="0.35">
      <c r="Q40" s="43"/>
      <c r="R40" s="43"/>
      <c r="S40" s="24"/>
      <c r="AE40" s="43"/>
      <c r="AF40" s="43"/>
      <c r="AG40" s="22"/>
      <c r="AH40" s="22"/>
      <c r="AI40" s="22"/>
      <c r="AJ40" s="22"/>
      <c r="AK40" s="24"/>
      <c r="AL40" s="24"/>
      <c r="AM40" s="25"/>
      <c r="AN40" s="26"/>
      <c r="AO40" s="28"/>
    </row>
    <row r="41" spans="13:41" x14ac:dyDescent="0.35">
      <c r="Q41" s="43"/>
      <c r="R41" s="43"/>
      <c r="S41" s="24"/>
      <c r="AE41" s="43"/>
      <c r="AF41" s="43"/>
      <c r="AG41" s="22"/>
      <c r="AH41" s="22"/>
      <c r="AI41" s="22"/>
      <c r="AJ41" s="22"/>
      <c r="AK41" s="24"/>
      <c r="AL41" s="24"/>
      <c r="AM41" s="25"/>
      <c r="AN41" s="26"/>
      <c r="AO41" s="28"/>
    </row>
    <row r="42" spans="13:41" x14ac:dyDescent="0.35">
      <c r="Q42" s="43"/>
      <c r="R42" s="43"/>
      <c r="S42" s="24"/>
      <c r="AE42" s="43"/>
      <c r="AF42" s="43"/>
      <c r="AG42" s="22"/>
      <c r="AH42" s="22"/>
      <c r="AI42" s="22"/>
      <c r="AJ42" s="22"/>
      <c r="AK42" s="24"/>
      <c r="AL42" s="24"/>
      <c r="AM42" s="25"/>
      <c r="AN42" s="26"/>
      <c r="AO42" s="28"/>
    </row>
    <row r="43" spans="13:41" x14ac:dyDescent="0.35">
      <c r="Q43" s="43"/>
      <c r="R43" s="43"/>
      <c r="S43" s="24"/>
      <c r="AE43" s="43"/>
      <c r="AF43" s="43"/>
      <c r="AG43" s="22"/>
      <c r="AH43" s="22"/>
      <c r="AI43" s="22"/>
      <c r="AJ43" s="22"/>
      <c r="AK43" s="24"/>
      <c r="AL43" s="24"/>
      <c r="AM43" s="25"/>
      <c r="AN43" s="26"/>
      <c r="AO43" s="28"/>
    </row>
    <row r="44" spans="13:41" x14ac:dyDescent="0.35">
      <c r="Q44" s="43"/>
      <c r="R44" s="43"/>
      <c r="S44" s="24"/>
      <c r="AE44" s="43"/>
      <c r="AF44" s="43"/>
      <c r="AG44" s="18"/>
      <c r="AH44" s="18"/>
      <c r="AI44" s="18"/>
      <c r="AJ44" s="18"/>
      <c r="AK44" s="18"/>
      <c r="AL44" s="18"/>
      <c r="AM44" s="25"/>
      <c r="AN44" s="18"/>
      <c r="AO44" s="18"/>
    </row>
    <row r="45" spans="13:41" x14ac:dyDescent="0.35">
      <c r="Q45" s="43"/>
      <c r="R45" s="43"/>
      <c r="S45" s="24"/>
    </row>
    <row r="46" spans="13:41" x14ac:dyDescent="0.35">
      <c r="Q46" s="43"/>
      <c r="R46" s="43"/>
      <c r="S46" s="24"/>
    </row>
    <row r="47" spans="13:41" x14ac:dyDescent="0.35">
      <c r="Q47" s="43"/>
      <c r="R47" s="43"/>
      <c r="S47" s="24"/>
    </row>
    <row r="48" spans="13:41" x14ac:dyDescent="0.35">
      <c r="Q48" s="43"/>
      <c r="R48" s="43"/>
    </row>
    <row r="49" spans="17:18" x14ac:dyDescent="0.35">
      <c r="Q49" s="43"/>
      <c r="R49" s="43"/>
    </row>
    <row r="50" spans="17:18" x14ac:dyDescent="0.35">
      <c r="Q50" s="43"/>
      <c r="R50" s="43"/>
    </row>
  </sheetData>
  <mergeCells count="98">
    <mergeCell ref="R27:R28"/>
    <mergeCell ref="S27:S28"/>
    <mergeCell ref="V27:V28"/>
    <mergeCell ref="AF27:AF28"/>
    <mergeCell ref="X26:X28"/>
    <mergeCell ref="Y26:Y28"/>
    <mergeCell ref="Z26:Z28"/>
    <mergeCell ref="AB26:AB28"/>
    <mergeCell ref="AC26:AC28"/>
    <mergeCell ref="AD26:AD28"/>
    <mergeCell ref="M26:M28"/>
    <mergeCell ref="N26:T26"/>
    <mergeCell ref="N27:N28"/>
    <mergeCell ref="O27:O28"/>
    <mergeCell ref="P27:P28"/>
    <mergeCell ref="Q49:R49"/>
    <mergeCell ref="Q50:R50"/>
    <mergeCell ref="Q44:R44"/>
    <mergeCell ref="AE44:AF44"/>
    <mergeCell ref="Q45:R45"/>
    <mergeCell ref="Q46:R46"/>
    <mergeCell ref="Q47:R47"/>
    <mergeCell ref="Q48:R48"/>
    <mergeCell ref="Q41:R41"/>
    <mergeCell ref="AE41:AF41"/>
    <mergeCell ref="Q42:R42"/>
    <mergeCell ref="AE42:AF42"/>
    <mergeCell ref="Q43:R43"/>
    <mergeCell ref="AE43:AF43"/>
    <mergeCell ref="Q38:R38"/>
    <mergeCell ref="AE38:AF38"/>
    <mergeCell ref="Q39:R39"/>
    <mergeCell ref="AE39:AF39"/>
    <mergeCell ref="Q40:R40"/>
    <mergeCell ref="AE40:AF40"/>
    <mergeCell ref="AJ35:AJ36"/>
    <mergeCell ref="AK35:AK36"/>
    <mergeCell ref="AL35:AL36"/>
    <mergeCell ref="AM35:AM36"/>
    <mergeCell ref="Q37:R37"/>
    <mergeCell ref="AE37:AF37"/>
    <mergeCell ref="AE35:AF36"/>
    <mergeCell ref="AG35:AG36"/>
    <mergeCell ref="AH35:AH36"/>
    <mergeCell ref="AI35:AI36"/>
    <mergeCell ref="AL26:AL27"/>
    <mergeCell ref="AM26:AM27"/>
    <mergeCell ref="U27:U28"/>
    <mergeCell ref="W27:W28"/>
    <mergeCell ref="AA27:AA28"/>
    <mergeCell ref="AG26:AG27"/>
    <mergeCell ref="AH26:AH27"/>
    <mergeCell ref="AI26:AI27"/>
    <mergeCell ref="AJ26:AJ27"/>
    <mergeCell ref="AK26:AK27"/>
    <mergeCell ref="AE26:AE28"/>
    <mergeCell ref="B23:D23"/>
    <mergeCell ref="E23:F23"/>
    <mergeCell ref="G23:K23"/>
    <mergeCell ref="B24:D24"/>
    <mergeCell ref="E24:F24"/>
    <mergeCell ref="G24:K24"/>
    <mergeCell ref="B20:D22"/>
    <mergeCell ref="E20:F20"/>
    <mergeCell ref="G20:K20"/>
    <mergeCell ref="E21:F22"/>
    <mergeCell ref="G21:K21"/>
    <mergeCell ref="G22:K22"/>
    <mergeCell ref="B17:D19"/>
    <mergeCell ref="E17:F17"/>
    <mergeCell ref="G17:K17"/>
    <mergeCell ref="E18:F18"/>
    <mergeCell ref="G18:K18"/>
    <mergeCell ref="E19:F19"/>
    <mergeCell ref="G19:K19"/>
    <mergeCell ref="W12:W13"/>
    <mergeCell ref="AA12:AA13"/>
    <mergeCell ref="V12:V13"/>
    <mergeCell ref="B16:D16"/>
    <mergeCell ref="G16:K16"/>
    <mergeCell ref="Z11:Z13"/>
    <mergeCell ref="AB11:AB13"/>
    <mergeCell ref="AC11:AC13"/>
    <mergeCell ref="AD11:AD13"/>
    <mergeCell ref="AE11:AE13"/>
    <mergeCell ref="N12:N13"/>
    <mergeCell ref="O12:O13"/>
    <mergeCell ref="P12:P13"/>
    <mergeCell ref="M11:M13"/>
    <mergeCell ref="N11:T11"/>
    <mergeCell ref="X11:X13"/>
    <mergeCell ref="Y11:Y13"/>
    <mergeCell ref="R12:R13"/>
    <mergeCell ref="S12:S13"/>
    <mergeCell ref="U12:U13"/>
    <mergeCell ref="AF12:AF13"/>
    <mergeCell ref="Q24:Y24"/>
    <mergeCell ref="Q9:Y9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77202-ED47-4211-8031-D82ED0310BCC}">
  <dimension ref="A1"/>
  <sheetViews>
    <sheetView workbookViewId="0">
      <selection activeCell="B4" sqref="B4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 setyawan</dc:creator>
  <cp:lastModifiedBy>Agus setyawan</cp:lastModifiedBy>
  <dcterms:created xsi:type="dcterms:W3CDTF">2024-01-20T18:47:23Z</dcterms:created>
  <dcterms:modified xsi:type="dcterms:W3CDTF">2024-01-24T01:35:08Z</dcterms:modified>
</cp:coreProperties>
</file>